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ownloads/203/"/>
    </mc:Choice>
  </mc:AlternateContent>
  <xr:revisionPtr revIDLastSave="0" documentId="8_{252769F3-E228-EE4E-B9B8-ACAE2D725DFE}" xr6:coauthVersionLast="47" xr6:coauthVersionMax="47" xr10:uidLastSave="{00000000-0000-0000-0000-000000000000}"/>
  <bookViews>
    <workbookView xWindow="4480" yWindow="660" windowWidth="28160" windowHeight="20640" tabRatio="500" xr2:uid="{00000000-000D-0000-FFFF-FFFF00000000}"/>
  </bookViews>
  <sheets>
    <sheet name="Новый прайс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" l="1"/>
  <c r="D61" i="3" l="1"/>
  <c r="D60" i="3"/>
  <c r="D12" i="3" l="1"/>
  <c r="D37" i="3" l="1"/>
  <c r="D26" i="3"/>
  <c r="D24" i="3"/>
  <c r="D22" i="3"/>
  <c r="D47" i="3" l="1"/>
  <c r="D39" i="3" l="1"/>
  <c r="D16" i="3" l="1"/>
  <c r="D17" i="3"/>
  <c r="D18" i="3"/>
  <c r="D23" i="3" l="1"/>
  <c r="D20" i="3" l="1"/>
  <c r="D40" i="3" l="1"/>
  <c r="D28" i="3" l="1"/>
  <c r="D21" i="3"/>
  <c r="D19" i="3"/>
  <c r="D14" i="3"/>
  <c r="D10" i="3"/>
  <c r="D36" i="3"/>
  <c r="D35" i="3"/>
  <c r="D34" i="3"/>
  <c r="D33" i="3"/>
  <c r="D32" i="3"/>
  <c r="D30" i="3"/>
  <c r="D29" i="3"/>
  <c r="D27" i="3"/>
  <c r="D25" i="3"/>
  <c r="D15" i="3"/>
  <c r="D13" i="3"/>
  <c r="D11" i="3"/>
  <c r="D51" i="3" l="1"/>
  <c r="D49" i="3" l="1"/>
  <c r="D71" i="3" l="1"/>
  <c r="D70" i="3"/>
  <c r="D69" i="3"/>
  <c r="D68" i="3"/>
  <c r="D67" i="3"/>
  <c r="D66" i="3"/>
  <c r="D65" i="3"/>
  <c r="D64" i="3"/>
  <c r="D63" i="3"/>
  <c r="D58" i="3" l="1"/>
  <c r="D56" i="3"/>
  <c r="D55" i="3"/>
  <c r="D54" i="3"/>
  <c r="D53" i="3"/>
  <c r="D52" i="3"/>
</calcChain>
</file>

<file path=xl/sharedStrings.xml><?xml version="1.0" encoding="utf-8"?>
<sst xmlns="http://schemas.openxmlformats.org/spreadsheetml/2006/main" count="134" uniqueCount="93">
  <si>
    <t xml:space="preserve">Склад пиломатериалов: </t>
  </si>
  <si>
    <t>ПРАЙС-ЛИСТ</t>
  </si>
  <si>
    <t>№</t>
  </si>
  <si>
    <t>Наименование / сорт</t>
  </si>
  <si>
    <t>Цена за 
1 шт./руб.</t>
  </si>
  <si>
    <t>Цена от 
1 м3/руб.</t>
  </si>
  <si>
    <t>Примечание</t>
  </si>
  <si>
    <t>50х150х6000</t>
  </si>
  <si>
    <t>25х100х6000</t>
  </si>
  <si>
    <t>40х150х6000</t>
  </si>
  <si>
    <t>Блок хаус</t>
  </si>
  <si>
    <t>Имитация бруса</t>
  </si>
  <si>
    <t>50х200х6000</t>
  </si>
  <si>
    <t>50х100х6000</t>
  </si>
  <si>
    <t>25х150х6000</t>
  </si>
  <si>
    <t>25х100х2000</t>
  </si>
  <si>
    <t>150х150х6000</t>
  </si>
  <si>
    <t>Доска шпунтованная, половая</t>
  </si>
  <si>
    <t>Вагонка хвоя</t>
  </si>
  <si>
    <t>Сорт С</t>
  </si>
  <si>
    <t>Доска Сорт 3</t>
  </si>
  <si>
    <t>Брус, брусок, штакетник</t>
  </si>
  <si>
    <t xml:space="preserve">Брус Сорт 1 </t>
  </si>
  <si>
    <t>Брусок Сорт АВ сух. стр</t>
  </si>
  <si>
    <t>Березовые</t>
  </si>
  <si>
    <t>по городу</t>
  </si>
  <si>
    <t>Доска заборная</t>
  </si>
  <si>
    <t>Брус Сорт 1</t>
  </si>
  <si>
    <t>100х100х6000</t>
  </si>
  <si>
    <t>40х100х6000</t>
  </si>
  <si>
    <t>50х50х3000</t>
  </si>
  <si>
    <t>Брус Сорт 3</t>
  </si>
  <si>
    <t>100х150х6000</t>
  </si>
  <si>
    <t>17х90х2500</t>
  </si>
  <si>
    <t>Дрова колотые, Топливные гранулы d=6мм</t>
  </si>
  <si>
    <t>15 кг</t>
  </si>
  <si>
    <t>Топливные гранулы d=6мм (пеллеты)</t>
  </si>
  <si>
    <t>Вагонка Штиль Сорт АВ</t>
  </si>
  <si>
    <t>40х147х6000</t>
  </si>
  <si>
    <t>35х65х3000</t>
  </si>
  <si>
    <t>Вагонка осина</t>
  </si>
  <si>
    <t>Доска Сорт В</t>
  </si>
  <si>
    <t>13х90х2200</t>
  </si>
  <si>
    <t>13х90х2500</t>
  </si>
  <si>
    <t>13х90х2700</t>
  </si>
  <si>
    <t>13х90х3000</t>
  </si>
  <si>
    <t>18х115х3000</t>
  </si>
  <si>
    <t>13х90х1000</t>
  </si>
  <si>
    <t>13х90х1200</t>
  </si>
  <si>
    <t>13х90х1500</t>
  </si>
  <si>
    <t>13х90х1800</t>
  </si>
  <si>
    <t>Евровагонка Сорт ВС</t>
  </si>
  <si>
    <t>Доска Сорт 1-2</t>
  </si>
  <si>
    <t>21х135х6000</t>
  </si>
  <si>
    <t>самовывоз</t>
  </si>
  <si>
    <t>т.с. 8-919-528-9250 Дмитрий</t>
  </si>
  <si>
    <t>Доска СортС</t>
  </si>
  <si>
    <t>18х115х4000</t>
  </si>
  <si>
    <t>18х115х2500</t>
  </si>
  <si>
    <t>13х90х4000</t>
  </si>
  <si>
    <t>Евровагонка Сорт АВ</t>
  </si>
  <si>
    <t>25х200х6000</t>
  </si>
  <si>
    <t>1м3</t>
  </si>
  <si>
    <t>Пиломатериал хвойных пород</t>
  </si>
  <si>
    <t>Некондиция</t>
  </si>
  <si>
    <t>Габаритный размер (мм)
ширина/толщина/длина</t>
  </si>
  <si>
    <t xml:space="preserve">Доска Сорт 1-2 </t>
  </si>
  <si>
    <t>100х200х6000</t>
  </si>
  <si>
    <t>13х90х2000</t>
  </si>
  <si>
    <t>E-mail: zdv@cy43.ru сайт://www.cy43.ru</t>
  </si>
  <si>
    <t>Доска Сорт 3с</t>
  </si>
  <si>
    <t>Доска Сорт 1-2с</t>
  </si>
  <si>
    <t>нет</t>
  </si>
  <si>
    <t>Вагонка Штиль Сорт ВС</t>
  </si>
  <si>
    <t>г. Кирово-Чепецк, ул.Механизаторов, д. 2</t>
  </si>
  <si>
    <t>40х125х6000</t>
  </si>
  <si>
    <t>Доска Сорт1</t>
  </si>
  <si>
    <t>40х200х6000</t>
  </si>
  <si>
    <t>40х100х4000</t>
  </si>
  <si>
    <t>40х100х2000</t>
  </si>
  <si>
    <t>Доска Сорт 1-2 с</t>
  </si>
  <si>
    <t>Штакет</t>
  </si>
  <si>
    <t>20х50х2000</t>
  </si>
  <si>
    <t>25х125х6000</t>
  </si>
  <si>
    <t>21х185х6000</t>
  </si>
  <si>
    <t>Доска СортВ</t>
  </si>
  <si>
    <t>КАМАЗ</t>
  </si>
  <si>
    <t>Брусок</t>
  </si>
  <si>
    <t xml:space="preserve">Брусок </t>
  </si>
  <si>
    <t>50х50х6000</t>
  </si>
  <si>
    <t>ГАЗЕЛь</t>
  </si>
  <si>
    <t>8 м3</t>
  </si>
  <si>
    <t>3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</si>
</sst>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\-??\ _₽_-;_-@_-"/>
    <numFmt numFmtId="165" formatCode="_-* #,##0\ _₽_-;\-* #,##0\ _₽_-;_-* \-??\ _₽_-;_-@_-"/>
    <numFmt numFmtId="166" formatCode="#,##0.00_ ;\-#,##0.00\ "/>
  </numFmts>
  <fonts count="16" x14ac:knownFonts="1">
    <font>
      <sz val="11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24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i/>
      <sz val="36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6" fontId="5" fillId="0" borderId="15" xfId="1" applyNumberFormat="1" applyFont="1" applyBorder="1" applyAlignment="1" applyProtection="1">
      <alignment horizontal="center"/>
    </xf>
    <xf numFmtId="0" fontId="6" fillId="0" borderId="0" xfId="0" applyFont="1"/>
    <xf numFmtId="0" fontId="5" fillId="0" borderId="12" xfId="0" applyFont="1" applyBorder="1" applyAlignment="1">
      <alignment horizontal="center"/>
    </xf>
    <xf numFmtId="165" fontId="5" fillId="0" borderId="12" xfId="1" applyNumberFormat="1" applyFont="1" applyBorder="1" applyProtection="1"/>
    <xf numFmtId="166" fontId="5" fillId="0" borderId="12" xfId="1" applyNumberFormat="1" applyFont="1" applyBorder="1" applyAlignment="1" applyProtection="1">
      <alignment horizontal="center"/>
    </xf>
    <xf numFmtId="165" fontId="5" fillId="0" borderId="15" xfId="1" applyNumberFormat="1" applyFont="1" applyBorder="1" applyProtection="1"/>
    <xf numFmtId="0" fontId="5" fillId="0" borderId="20" xfId="0" applyFont="1" applyBorder="1" applyAlignment="1">
      <alignment horizontal="center"/>
    </xf>
    <xf numFmtId="166" fontId="5" fillId="0" borderId="20" xfId="1" applyNumberFormat="1" applyFont="1" applyBorder="1" applyAlignment="1" applyProtection="1">
      <alignment horizontal="center"/>
    </xf>
    <xf numFmtId="165" fontId="5" fillId="0" borderId="1" xfId="1" applyNumberFormat="1" applyFont="1" applyBorder="1" applyProtection="1"/>
    <xf numFmtId="166" fontId="5" fillId="0" borderId="1" xfId="1" applyNumberFormat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justify"/>
    </xf>
    <xf numFmtId="3" fontId="5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15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5" fontId="5" fillId="0" borderId="20" xfId="1" applyNumberFormat="1" applyFont="1" applyBorder="1" applyProtection="1"/>
    <xf numFmtId="0" fontId="5" fillId="0" borderId="3" xfId="0" applyFont="1" applyBorder="1" applyAlignment="1">
      <alignment horizontal="justify"/>
    </xf>
    <xf numFmtId="0" fontId="9" fillId="0" borderId="18" xfId="0" applyFont="1" applyBorder="1" applyAlignment="1">
      <alignment horizontal="justify"/>
    </xf>
    <xf numFmtId="3" fontId="5" fillId="0" borderId="15" xfId="0" applyNumberFormat="1" applyFont="1" applyBorder="1" applyAlignment="1">
      <alignment horizontal="center"/>
    </xf>
    <xf numFmtId="0" fontId="9" fillId="0" borderId="18" xfId="0" applyFont="1" applyBorder="1"/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0" fontId="10" fillId="0" borderId="3" xfId="0" applyFont="1" applyBorder="1"/>
    <xf numFmtId="166" fontId="10" fillId="0" borderId="15" xfId="1" applyNumberFormat="1" applyFont="1" applyBorder="1" applyAlignment="1" applyProtection="1">
      <alignment horizontal="center"/>
    </xf>
    <xf numFmtId="0" fontId="10" fillId="0" borderId="18" xfId="0" applyFont="1" applyBorder="1"/>
    <xf numFmtId="0" fontId="5" fillId="0" borderId="26" xfId="0" applyFont="1" applyBorder="1"/>
    <xf numFmtId="166" fontId="5" fillId="0" borderId="3" xfId="1" applyNumberFormat="1" applyFont="1" applyBorder="1" applyAlignment="1" applyProtection="1">
      <alignment horizontal="center"/>
    </xf>
    <xf numFmtId="3" fontId="5" fillId="0" borderId="22" xfId="0" applyNumberFormat="1" applyFont="1" applyBorder="1" applyAlignment="1">
      <alignment horizontal="center"/>
    </xf>
    <xf numFmtId="0" fontId="12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165" fontId="5" fillId="0" borderId="4" xfId="1" applyNumberFormat="1" applyFont="1" applyBorder="1" applyProtection="1"/>
    <xf numFmtId="166" fontId="5" fillId="0" borderId="4" xfId="1" applyNumberFormat="1" applyFont="1" applyBorder="1" applyAlignment="1" applyProtection="1">
      <alignment horizontal="center"/>
    </xf>
    <xf numFmtId="0" fontId="5" fillId="0" borderId="5" xfId="0" applyFont="1" applyBorder="1"/>
    <xf numFmtId="165" fontId="5" fillId="0" borderId="16" xfId="1" applyNumberFormat="1" applyFont="1" applyBorder="1" applyProtection="1"/>
    <xf numFmtId="0" fontId="9" fillId="0" borderId="26" xfId="0" applyFont="1" applyBorder="1"/>
    <xf numFmtId="0" fontId="10" fillId="0" borderId="12" xfId="0" applyFont="1" applyBorder="1" applyAlignment="1">
      <alignment horizontal="center"/>
    </xf>
    <xf numFmtId="165" fontId="10" fillId="0" borderId="12" xfId="1" applyNumberFormat="1" applyFont="1" applyBorder="1" applyAlignment="1" applyProtection="1">
      <alignment horizontal="center"/>
    </xf>
    <xf numFmtId="166" fontId="10" fillId="0" borderId="12" xfId="1" applyNumberFormat="1" applyFont="1" applyBorder="1" applyAlignment="1" applyProtection="1">
      <alignment horizontal="center"/>
    </xf>
    <xf numFmtId="0" fontId="10" fillId="0" borderId="13" xfId="0" applyFont="1" applyBorder="1"/>
    <xf numFmtId="165" fontId="10" fillId="0" borderId="4" xfId="1" applyNumberFormat="1" applyFont="1" applyBorder="1" applyAlignment="1" applyProtection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justify"/>
    </xf>
    <xf numFmtId="0" fontId="5" fillId="0" borderId="3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6" fontId="5" fillId="0" borderId="16" xfId="1" applyNumberFormat="1" applyFont="1" applyBorder="1" applyAlignment="1" applyProtection="1">
      <alignment horizontal="center"/>
    </xf>
    <xf numFmtId="0" fontId="5" fillId="0" borderId="22" xfId="0" applyFont="1" applyBorder="1" applyAlignment="1">
      <alignment horizontal="center"/>
    </xf>
    <xf numFmtId="0" fontId="5" fillId="0" borderId="1" xfId="0" applyFont="1" applyBorder="1"/>
    <xf numFmtId="0" fontId="14" fillId="2" borderId="23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165" fontId="2" fillId="0" borderId="0" xfId="1" applyNumberFormat="1" applyFont="1" applyBorder="1" applyAlignment="1" applyProtection="1">
      <alignment horizontal="center" vertical="center"/>
    </xf>
    <xf numFmtId="165" fontId="2" fillId="0" borderId="0" xfId="1" applyNumberFormat="1" applyFont="1" applyBorder="1" applyAlignment="1" applyProtection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5" fillId="0" borderId="6" xfId="1" applyNumberFormat="1" applyFont="1" applyBorder="1" applyAlignment="1" applyProtection="1">
      <alignment horizontal="center" vertical="center" wrapText="1"/>
    </xf>
    <xf numFmtId="165" fontId="5" fillId="0" borderId="9" xfId="1" applyNumberFormat="1" applyFont="1" applyBorder="1" applyAlignment="1" applyProtection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10" borderId="10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0</xdr:rowOff>
    </xdr:from>
    <xdr:to>
      <xdr:col>1</xdr:col>
      <xdr:colOff>409575</xdr:colOff>
      <xdr:row>2</xdr:row>
      <xdr:rowOff>85410</xdr:rowOff>
    </xdr:to>
    <xdr:pic>
      <xdr:nvPicPr>
        <xdr:cNvPr id="2" name="Рисунок 1" descr="C:\Шевцов А\реклама\для наружки\Логотип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0"/>
          <a:ext cx="1733565" cy="183801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A9" sqref="A9:F71"/>
    </sheetView>
  </sheetViews>
  <sheetFormatPr baseColWidth="10" defaultColWidth="8.6640625" defaultRowHeight="15" x14ac:dyDescent="0.2"/>
  <cols>
    <col min="1" max="1" width="11.33203125" style="1" customWidth="1"/>
    <col min="2" max="2" width="31" style="1" customWidth="1"/>
    <col min="3" max="3" width="26" style="17" customWidth="1"/>
    <col min="4" max="4" width="19.33203125" style="8" customWidth="1"/>
    <col min="5" max="5" width="14.6640625" style="8" customWidth="1"/>
    <col min="6" max="6" width="26" customWidth="1"/>
  </cols>
  <sheetData>
    <row r="1" spans="1:6" ht="45" x14ac:dyDescent="0.3">
      <c r="A1" s="2"/>
      <c r="C1" s="82" t="s">
        <v>0</v>
      </c>
      <c r="D1" s="82"/>
      <c r="E1" s="82"/>
      <c r="F1" s="82"/>
    </row>
    <row r="2" spans="1:6" ht="24" x14ac:dyDescent="0.3">
      <c r="A2" s="2"/>
    </row>
    <row r="3" spans="1:6" ht="24" x14ac:dyDescent="0.3">
      <c r="A3" s="2"/>
      <c r="C3" s="83" t="s">
        <v>74</v>
      </c>
      <c r="D3" s="83"/>
      <c r="E3" s="83"/>
      <c r="F3" s="83"/>
    </row>
    <row r="4" spans="1:6" ht="24" x14ac:dyDescent="0.3">
      <c r="A4" s="2"/>
      <c r="C4" s="83" t="s">
        <v>55</v>
      </c>
      <c r="D4" s="83"/>
      <c r="E4" s="83"/>
      <c r="F4" s="83"/>
    </row>
    <row r="5" spans="1:6" x14ac:dyDescent="0.2">
      <c r="C5" s="84" t="s">
        <v>69</v>
      </c>
      <c r="D5" s="84"/>
      <c r="E5" s="84"/>
      <c r="F5" s="84"/>
    </row>
    <row r="6" spans="1:6" s="49" customFormat="1" ht="31" thickBot="1" x14ac:dyDescent="0.35">
      <c r="A6" s="89" t="s">
        <v>1</v>
      </c>
      <c r="B6" s="89"/>
      <c r="C6" s="89"/>
      <c r="D6" s="89"/>
      <c r="E6" s="89"/>
      <c r="F6" s="89"/>
    </row>
    <row r="7" spans="1:6" s="3" customFormat="1" x14ac:dyDescent="0.2">
      <c r="A7" s="85" t="s">
        <v>2</v>
      </c>
      <c r="B7" s="85" t="s">
        <v>3</v>
      </c>
      <c r="C7" s="85" t="s">
        <v>65</v>
      </c>
      <c r="D7" s="87" t="s">
        <v>4</v>
      </c>
      <c r="E7" s="87" t="s">
        <v>5</v>
      </c>
      <c r="F7" s="87" t="s">
        <v>6</v>
      </c>
    </row>
    <row r="8" spans="1:6" s="4" customFormat="1" ht="16" thickBot="1" x14ac:dyDescent="0.25">
      <c r="A8" s="86"/>
      <c r="B8" s="86"/>
      <c r="C8" s="86"/>
      <c r="D8" s="88"/>
      <c r="E8" s="88"/>
      <c r="F8" s="88"/>
    </row>
    <row r="9" spans="1:6" s="8" customFormat="1" ht="21" thickBot="1" x14ac:dyDescent="0.25">
      <c r="A9" s="79" t="s">
        <v>63</v>
      </c>
      <c r="B9" s="80"/>
      <c r="C9" s="80"/>
      <c r="D9" s="80"/>
      <c r="E9" s="80"/>
      <c r="F9" s="81"/>
    </row>
    <row r="10" spans="1:6" s="8" customFormat="1" x14ac:dyDescent="0.2">
      <c r="A10" s="66">
        <v>1</v>
      </c>
      <c r="B10" s="62" t="s">
        <v>70</v>
      </c>
      <c r="C10" s="57" t="s">
        <v>8</v>
      </c>
      <c r="D10" s="58">
        <f>0.025*0.1*6*E10+25</f>
        <v>250.00000000000006</v>
      </c>
      <c r="E10" s="59">
        <v>15000</v>
      </c>
      <c r="F10" s="60"/>
    </row>
    <row r="11" spans="1:6" s="8" customFormat="1" x14ac:dyDescent="0.2">
      <c r="A11" s="67">
        <v>2</v>
      </c>
      <c r="B11" s="63" t="s">
        <v>71</v>
      </c>
      <c r="C11" s="40" t="s">
        <v>8</v>
      </c>
      <c r="D11" s="41">
        <f>0.025*0.1*6*E11</f>
        <v>300.00000000000006</v>
      </c>
      <c r="E11" s="42">
        <v>20000</v>
      </c>
      <c r="F11" s="43"/>
    </row>
    <row r="12" spans="1:6" s="8" customFormat="1" x14ac:dyDescent="0.2">
      <c r="A12" s="67">
        <v>3</v>
      </c>
      <c r="B12" s="63" t="s">
        <v>71</v>
      </c>
      <c r="C12" s="40" t="s">
        <v>83</v>
      </c>
      <c r="D12" s="41">
        <f>0.025*0.125*6*E12+25</f>
        <v>400.00000000000006</v>
      </c>
      <c r="E12" s="42">
        <v>20000</v>
      </c>
      <c r="F12" s="45"/>
    </row>
    <row r="13" spans="1:6" s="8" customFormat="1" x14ac:dyDescent="0.2">
      <c r="A13" s="67">
        <v>4</v>
      </c>
      <c r="B13" s="63" t="s">
        <v>66</v>
      </c>
      <c r="C13" s="40" t="s">
        <v>14</v>
      </c>
      <c r="D13" s="41">
        <f>0.025*0.15*6*E13</f>
        <v>450</v>
      </c>
      <c r="E13" s="42">
        <v>20000</v>
      </c>
      <c r="F13" s="45"/>
    </row>
    <row r="14" spans="1:6" s="8" customFormat="1" x14ac:dyDescent="0.2">
      <c r="A14" s="67">
        <v>5</v>
      </c>
      <c r="B14" s="63" t="s">
        <v>20</v>
      </c>
      <c r="C14" s="40" t="s">
        <v>14</v>
      </c>
      <c r="D14" s="41">
        <f>0.025*0.15*6*E14+12</f>
        <v>349.5</v>
      </c>
      <c r="E14" s="42">
        <v>15000</v>
      </c>
      <c r="F14" s="45"/>
    </row>
    <row r="15" spans="1:6" s="8" customFormat="1" x14ac:dyDescent="0.2">
      <c r="A15" s="67">
        <v>6</v>
      </c>
      <c r="B15" s="63" t="s">
        <v>80</v>
      </c>
      <c r="C15" s="40" t="s">
        <v>61</v>
      </c>
      <c r="D15" s="41">
        <f>0.025*0.2*6*E15</f>
        <v>600.00000000000011</v>
      </c>
      <c r="E15" s="42">
        <v>20000</v>
      </c>
      <c r="F15" s="45"/>
    </row>
    <row r="16" spans="1:6" s="8" customFormat="1" hidden="1" x14ac:dyDescent="0.2">
      <c r="A16" s="67">
        <v>7</v>
      </c>
      <c r="B16" s="63" t="s">
        <v>66</v>
      </c>
      <c r="C16" s="40" t="s">
        <v>79</v>
      </c>
      <c r="D16" s="41">
        <f>0.04*0.1*2*E16+6</f>
        <v>150</v>
      </c>
      <c r="E16" s="44">
        <v>18000</v>
      </c>
      <c r="F16" s="45"/>
    </row>
    <row r="17" spans="1:6" s="8" customFormat="1" hidden="1" x14ac:dyDescent="0.2">
      <c r="A17" s="67">
        <v>8</v>
      </c>
      <c r="B17" s="63" t="s">
        <v>66</v>
      </c>
      <c r="C17" s="40" t="s">
        <v>78</v>
      </c>
      <c r="D17" s="41">
        <f>0.04*0.1*4*E17+12</f>
        <v>300</v>
      </c>
      <c r="E17" s="44">
        <v>18000</v>
      </c>
      <c r="F17" s="45"/>
    </row>
    <row r="18" spans="1:6" s="8" customFormat="1" x14ac:dyDescent="0.2">
      <c r="A18" s="67">
        <v>9</v>
      </c>
      <c r="B18" s="63" t="s">
        <v>66</v>
      </c>
      <c r="C18" s="40" t="s">
        <v>29</v>
      </c>
      <c r="D18" s="41">
        <f>0.04*0.1*6*E18+20</f>
        <v>500</v>
      </c>
      <c r="E18" s="44">
        <v>20000</v>
      </c>
      <c r="F18" s="45"/>
    </row>
    <row r="19" spans="1:6" s="8" customFormat="1" x14ac:dyDescent="0.2">
      <c r="A19" s="67">
        <v>10</v>
      </c>
      <c r="B19" s="63" t="s">
        <v>20</v>
      </c>
      <c r="C19" s="40" t="s">
        <v>29</v>
      </c>
      <c r="D19" s="41">
        <f>0.04*0.1*6*E19+40</f>
        <v>400</v>
      </c>
      <c r="E19" s="44">
        <v>15000</v>
      </c>
      <c r="F19" s="45"/>
    </row>
    <row r="20" spans="1:6" s="8" customFormat="1" x14ac:dyDescent="0.2">
      <c r="A20" s="67">
        <v>11</v>
      </c>
      <c r="B20" s="63" t="s">
        <v>66</v>
      </c>
      <c r="C20" s="40" t="s">
        <v>75</v>
      </c>
      <c r="D20" s="41">
        <f>0.04*0.125*6*E20</f>
        <v>600</v>
      </c>
      <c r="E20" s="44">
        <v>20000</v>
      </c>
      <c r="F20" s="45"/>
    </row>
    <row r="21" spans="1:6" s="8" customFormat="1" x14ac:dyDescent="0.2">
      <c r="A21" s="67">
        <v>12</v>
      </c>
      <c r="B21" s="63" t="s">
        <v>52</v>
      </c>
      <c r="C21" s="40" t="s">
        <v>9</v>
      </c>
      <c r="D21" s="41">
        <f>0.04*0.15*6*E21+30</f>
        <v>750.00000000000011</v>
      </c>
      <c r="E21" s="42">
        <v>20000</v>
      </c>
      <c r="F21" s="43"/>
    </row>
    <row r="22" spans="1:6" s="8" customFormat="1" x14ac:dyDescent="0.2">
      <c r="A22" s="67">
        <v>13</v>
      </c>
      <c r="B22" s="63" t="s">
        <v>20</v>
      </c>
      <c r="C22" s="40" t="s">
        <v>9</v>
      </c>
      <c r="D22" s="41">
        <f>0.04*0.15*6*E22+38</f>
        <v>650.00000000000011</v>
      </c>
      <c r="E22" s="42">
        <v>17000</v>
      </c>
      <c r="F22" s="43"/>
    </row>
    <row r="23" spans="1:6" s="8" customFormat="1" x14ac:dyDescent="0.2">
      <c r="A23" s="67">
        <v>14</v>
      </c>
      <c r="B23" s="63" t="s">
        <v>76</v>
      </c>
      <c r="C23" s="40" t="s">
        <v>77</v>
      </c>
      <c r="D23" s="41">
        <f>0.04*0.2*6*E23+40</f>
        <v>1000</v>
      </c>
      <c r="E23" s="42">
        <v>20000</v>
      </c>
      <c r="F23" s="43"/>
    </row>
    <row r="24" spans="1:6" s="8" customFormat="1" x14ac:dyDescent="0.2">
      <c r="A24" s="67">
        <v>15</v>
      </c>
      <c r="B24" s="63" t="s">
        <v>20</v>
      </c>
      <c r="C24" s="40" t="s">
        <v>77</v>
      </c>
      <c r="D24" s="41">
        <f>0.04*0.2*6*E24+30</f>
        <v>750</v>
      </c>
      <c r="E24" s="42">
        <v>15000</v>
      </c>
      <c r="F24" s="43"/>
    </row>
    <row r="25" spans="1:6" s="8" customFormat="1" x14ac:dyDescent="0.2">
      <c r="A25" s="67">
        <v>16</v>
      </c>
      <c r="B25" s="63" t="s">
        <v>52</v>
      </c>
      <c r="C25" s="40" t="s">
        <v>13</v>
      </c>
      <c r="D25" s="41">
        <f>0.05*0.1*6*E25</f>
        <v>600.00000000000011</v>
      </c>
      <c r="E25" s="42">
        <v>20000</v>
      </c>
      <c r="F25" s="43"/>
    </row>
    <row r="26" spans="1:6" s="8" customFormat="1" x14ac:dyDescent="0.2">
      <c r="A26" s="67">
        <v>17</v>
      </c>
      <c r="B26" s="63" t="s">
        <v>20</v>
      </c>
      <c r="C26" s="40" t="s">
        <v>13</v>
      </c>
      <c r="D26" s="41">
        <f>0.05*0.1*6*E26</f>
        <v>450.00000000000011</v>
      </c>
      <c r="E26" s="42">
        <v>15000</v>
      </c>
      <c r="F26" s="43"/>
    </row>
    <row r="27" spans="1:6" s="8" customFormat="1" x14ac:dyDescent="0.2">
      <c r="A27" s="67">
        <v>18</v>
      </c>
      <c r="B27" s="63" t="s">
        <v>52</v>
      </c>
      <c r="C27" s="40" t="s">
        <v>7</v>
      </c>
      <c r="D27" s="41">
        <f>0.05*0.15*6*E27</f>
        <v>900</v>
      </c>
      <c r="E27" s="42">
        <v>20000</v>
      </c>
      <c r="F27" s="43"/>
    </row>
    <row r="28" spans="1:6" s="8" customFormat="1" x14ac:dyDescent="0.2">
      <c r="A28" s="67">
        <v>19</v>
      </c>
      <c r="B28" s="63" t="s">
        <v>20</v>
      </c>
      <c r="C28" s="40" t="s">
        <v>7</v>
      </c>
      <c r="D28" s="41">
        <f>0.05*0.15*6*E28+25</f>
        <v>700</v>
      </c>
      <c r="E28" s="42">
        <v>15000</v>
      </c>
      <c r="F28" s="43"/>
    </row>
    <row r="29" spans="1:6" s="8" customFormat="1" x14ac:dyDescent="0.2">
      <c r="A29" s="67">
        <v>20</v>
      </c>
      <c r="B29" s="64" t="s">
        <v>52</v>
      </c>
      <c r="C29" s="6" t="s">
        <v>12</v>
      </c>
      <c r="D29" s="41">
        <f>0.05*0.2*6*E29</f>
        <v>1200.0000000000002</v>
      </c>
      <c r="E29" s="7">
        <v>20000</v>
      </c>
      <c r="F29" s="45"/>
    </row>
    <row r="30" spans="1:6" s="8" customFormat="1" ht="16" thickBot="1" x14ac:dyDescent="0.25">
      <c r="A30" s="67">
        <v>21</v>
      </c>
      <c r="B30" s="65" t="s">
        <v>20</v>
      </c>
      <c r="C30" s="51" t="s">
        <v>12</v>
      </c>
      <c r="D30" s="61">
        <f>0.05*0.2*6*E30</f>
        <v>900.00000000000023</v>
      </c>
      <c r="E30" s="53">
        <v>15000</v>
      </c>
      <c r="F30" s="54"/>
    </row>
    <row r="31" spans="1:6" s="29" customFormat="1" ht="21" thickBot="1" x14ac:dyDescent="0.25">
      <c r="A31" s="90" t="s">
        <v>21</v>
      </c>
      <c r="B31" s="91"/>
      <c r="C31" s="91"/>
      <c r="D31" s="91"/>
      <c r="E31" s="91"/>
      <c r="F31" s="92"/>
    </row>
    <row r="32" spans="1:6" s="8" customFormat="1" x14ac:dyDescent="0.2">
      <c r="A32" s="32">
        <v>22</v>
      </c>
      <c r="B32" s="13" t="s">
        <v>27</v>
      </c>
      <c r="C32" s="13" t="s">
        <v>28</v>
      </c>
      <c r="D32" s="55">
        <f>0.1*0.1*6*E32</f>
        <v>1200.0000000000002</v>
      </c>
      <c r="E32" s="14">
        <v>20000</v>
      </c>
      <c r="F32" s="23"/>
    </row>
    <row r="33" spans="1:6" s="8" customFormat="1" x14ac:dyDescent="0.2">
      <c r="A33" s="24">
        <v>23</v>
      </c>
      <c r="B33" s="13" t="s">
        <v>31</v>
      </c>
      <c r="C33" s="13" t="s">
        <v>28</v>
      </c>
      <c r="D33" s="15">
        <f>0.1*0.1*6*E33</f>
        <v>900.00000000000023</v>
      </c>
      <c r="E33" s="14">
        <v>15000</v>
      </c>
      <c r="F33" s="23"/>
    </row>
    <row r="34" spans="1:6" s="8" customFormat="1" x14ac:dyDescent="0.2">
      <c r="A34" s="32">
        <v>24</v>
      </c>
      <c r="B34" s="5" t="s">
        <v>27</v>
      </c>
      <c r="C34" s="5" t="s">
        <v>32</v>
      </c>
      <c r="D34" s="15">
        <f>0.1*0.15*6*E34</f>
        <v>1800</v>
      </c>
      <c r="E34" s="16">
        <v>20000</v>
      </c>
      <c r="F34" s="25"/>
    </row>
    <row r="35" spans="1:6" s="8" customFormat="1" x14ac:dyDescent="0.2">
      <c r="A35" s="24">
        <v>25</v>
      </c>
      <c r="B35" s="5" t="s">
        <v>27</v>
      </c>
      <c r="C35" s="5" t="s">
        <v>67</v>
      </c>
      <c r="D35" s="15">
        <f>0.1*0.2*6*E35</f>
        <v>2400.0000000000005</v>
      </c>
      <c r="E35" s="16">
        <v>20000</v>
      </c>
      <c r="F35" s="25"/>
    </row>
    <row r="36" spans="1:6" s="8" customFormat="1" x14ac:dyDescent="0.2">
      <c r="A36" s="32">
        <v>26</v>
      </c>
      <c r="B36" s="5" t="s">
        <v>22</v>
      </c>
      <c r="C36" s="5" t="s">
        <v>16</v>
      </c>
      <c r="D36" s="15">
        <f>0.15*0.15*6*E36</f>
        <v>2700</v>
      </c>
      <c r="E36" s="16">
        <v>20000</v>
      </c>
      <c r="F36" s="25"/>
    </row>
    <row r="37" spans="1:6" s="8" customFormat="1" x14ac:dyDescent="0.2">
      <c r="A37" s="24">
        <v>27</v>
      </c>
      <c r="B37" s="5" t="s">
        <v>81</v>
      </c>
      <c r="C37" s="5" t="s">
        <v>82</v>
      </c>
      <c r="D37" s="15">
        <f>0.02*0.05*2*E37</f>
        <v>50</v>
      </c>
      <c r="E37" s="16">
        <v>25000</v>
      </c>
      <c r="F37" s="25"/>
    </row>
    <row r="38" spans="1:6" s="8" customFormat="1" x14ac:dyDescent="0.2">
      <c r="A38" s="32">
        <v>28</v>
      </c>
      <c r="B38" s="5" t="s">
        <v>87</v>
      </c>
      <c r="C38" s="5" t="s">
        <v>89</v>
      </c>
      <c r="D38" s="15">
        <f>0.05*0.05*6*E38+8+32</f>
        <v>400.00000000000006</v>
      </c>
      <c r="E38" s="16">
        <v>24000</v>
      </c>
      <c r="F38" s="25"/>
    </row>
    <row r="39" spans="1:6" s="8" customFormat="1" x14ac:dyDescent="0.2">
      <c r="A39" s="24">
        <v>29</v>
      </c>
      <c r="B39" s="6" t="s">
        <v>88</v>
      </c>
      <c r="C39" s="6" t="s">
        <v>30</v>
      </c>
      <c r="D39" s="12">
        <f>E39*0.05*0.05*3+20</f>
        <v>200</v>
      </c>
      <c r="E39" s="7">
        <v>24000</v>
      </c>
      <c r="F39" s="22"/>
    </row>
    <row r="40" spans="1:6" s="8" customFormat="1" ht="16" thickBot="1" x14ac:dyDescent="0.25">
      <c r="A40" s="24">
        <v>30</v>
      </c>
      <c r="B40" s="5" t="s">
        <v>23</v>
      </c>
      <c r="C40" s="5" t="s">
        <v>39</v>
      </c>
      <c r="D40" s="15">
        <f>0.035*0.065*3*E40-5+50</f>
        <v>249.75</v>
      </c>
      <c r="E40" s="16">
        <v>30000</v>
      </c>
      <c r="F40" s="25"/>
    </row>
    <row r="41" spans="1:6" s="29" customFormat="1" ht="21" thickBot="1" x14ac:dyDescent="0.25">
      <c r="A41" s="93" t="s">
        <v>34</v>
      </c>
      <c r="B41" s="94"/>
      <c r="C41" s="94"/>
      <c r="D41" s="94"/>
      <c r="E41" s="94"/>
      <c r="F41" s="95"/>
    </row>
    <row r="42" spans="1:6" s="8" customFormat="1" x14ac:dyDescent="0.2">
      <c r="A42" s="18">
        <v>31</v>
      </c>
      <c r="B42" s="77" t="s">
        <v>24</v>
      </c>
      <c r="C42" s="9" t="s">
        <v>25</v>
      </c>
      <c r="D42" s="10" t="s">
        <v>91</v>
      </c>
      <c r="E42" s="11">
        <v>18000</v>
      </c>
      <c r="F42" s="19" t="s">
        <v>86</v>
      </c>
    </row>
    <row r="43" spans="1:6" s="8" customFormat="1" x14ac:dyDescent="0.2">
      <c r="A43" s="74">
        <v>32</v>
      </c>
      <c r="B43" s="5" t="s">
        <v>24</v>
      </c>
      <c r="C43" s="75" t="s">
        <v>25</v>
      </c>
      <c r="D43" s="55" t="s">
        <v>92</v>
      </c>
      <c r="E43" s="76">
        <v>7000</v>
      </c>
      <c r="F43" s="78" t="s">
        <v>90</v>
      </c>
    </row>
    <row r="44" spans="1:6" s="8" customFormat="1" x14ac:dyDescent="0.2">
      <c r="A44" s="20">
        <v>33</v>
      </c>
      <c r="B44" s="5" t="s">
        <v>24</v>
      </c>
      <c r="C44" s="6" t="s">
        <v>54</v>
      </c>
      <c r="D44" s="12" t="s">
        <v>62</v>
      </c>
      <c r="E44" s="7">
        <v>2000</v>
      </c>
      <c r="F44" s="21"/>
    </row>
    <row r="45" spans="1:6" s="30" customFormat="1" ht="32" thickBot="1" x14ac:dyDescent="0.25">
      <c r="A45" s="20">
        <v>34</v>
      </c>
      <c r="B45" s="31" t="s">
        <v>36</v>
      </c>
      <c r="C45" s="6" t="s">
        <v>54</v>
      </c>
      <c r="D45" s="12" t="s">
        <v>35</v>
      </c>
      <c r="E45" s="7">
        <v>200</v>
      </c>
      <c r="F45" s="22"/>
    </row>
    <row r="46" spans="1:6" s="29" customFormat="1" ht="21" thickBot="1" x14ac:dyDescent="0.25">
      <c r="A46" s="96" t="s">
        <v>64</v>
      </c>
      <c r="B46" s="97"/>
      <c r="C46" s="97"/>
      <c r="D46" s="97"/>
      <c r="E46" s="97"/>
      <c r="F46" s="98"/>
    </row>
    <row r="47" spans="1:6" s="8" customFormat="1" ht="16" thickBot="1" x14ac:dyDescent="0.25">
      <c r="A47" s="24">
        <v>35</v>
      </c>
      <c r="B47" s="5" t="s">
        <v>26</v>
      </c>
      <c r="C47" s="5" t="s">
        <v>15</v>
      </c>
      <c r="D47" s="15">
        <f>0.025*0.1*2*E47</f>
        <v>30.000000000000007</v>
      </c>
      <c r="E47" s="47">
        <v>6000</v>
      </c>
      <c r="F47" s="46" t="s">
        <v>72</v>
      </c>
    </row>
    <row r="48" spans="1:6" s="49" customFormat="1" ht="21" thickBot="1" x14ac:dyDescent="0.25">
      <c r="A48" s="105" t="s">
        <v>17</v>
      </c>
      <c r="B48" s="106"/>
      <c r="C48" s="106"/>
      <c r="D48" s="106"/>
      <c r="E48" s="106"/>
      <c r="F48" s="107"/>
    </row>
    <row r="49" spans="1:6" s="8" customFormat="1" ht="16" thickBot="1" x14ac:dyDescent="0.25">
      <c r="A49" s="32">
        <v>36</v>
      </c>
      <c r="B49" s="13" t="s">
        <v>72</v>
      </c>
      <c r="C49" s="13"/>
      <c r="D49" s="35">
        <f>0.036*0.135*6*E49</f>
        <v>0</v>
      </c>
      <c r="E49" s="14"/>
      <c r="F49" s="56"/>
    </row>
    <row r="50" spans="1:6" s="29" customFormat="1" ht="21" thickBot="1" x14ac:dyDescent="0.25">
      <c r="A50" s="108" t="s">
        <v>18</v>
      </c>
      <c r="B50" s="109"/>
      <c r="C50" s="109"/>
      <c r="D50" s="109"/>
      <c r="E50" s="109"/>
      <c r="F50" s="110"/>
    </row>
    <row r="51" spans="1:6" s="8" customFormat="1" x14ac:dyDescent="0.2">
      <c r="A51" s="66">
        <v>36</v>
      </c>
      <c r="B51" s="70" t="s">
        <v>51</v>
      </c>
      <c r="C51" s="9" t="s">
        <v>59</v>
      </c>
      <c r="D51" s="10">
        <f>0.013*0.09*4*E51+3</f>
        <v>119.99999999999999</v>
      </c>
      <c r="E51" s="11">
        <v>25000</v>
      </c>
      <c r="F51" s="34"/>
    </row>
    <row r="52" spans="1:6" s="8" customFormat="1" x14ac:dyDescent="0.2">
      <c r="A52" s="67">
        <v>37</v>
      </c>
      <c r="B52" s="68" t="s">
        <v>60</v>
      </c>
      <c r="C52" s="5" t="s">
        <v>45</v>
      </c>
      <c r="D52" s="35">
        <f>0.013*0.09*3*E52+5</f>
        <v>110.29999999999998</v>
      </c>
      <c r="E52" s="14">
        <v>30000</v>
      </c>
      <c r="F52" s="33"/>
    </row>
    <row r="53" spans="1:6" s="8" customFormat="1" x14ac:dyDescent="0.2">
      <c r="A53" s="67">
        <v>38</v>
      </c>
      <c r="B53" s="69" t="s">
        <v>37</v>
      </c>
      <c r="C53" s="5" t="s">
        <v>33</v>
      </c>
      <c r="D53" s="15">
        <f>0.017*0.09*2.5*E53+5</f>
        <v>119.75000000000001</v>
      </c>
      <c r="E53" s="16">
        <v>30000</v>
      </c>
      <c r="F53" s="25"/>
    </row>
    <row r="54" spans="1:6" s="8" customFormat="1" x14ac:dyDescent="0.2">
      <c r="A54" s="67">
        <v>39</v>
      </c>
      <c r="B54" s="69" t="s">
        <v>37</v>
      </c>
      <c r="C54" s="5" t="s">
        <v>58</v>
      </c>
      <c r="D54" s="15">
        <f>0.018*0.115*2.5*E54+5</f>
        <v>160.24999999999997</v>
      </c>
      <c r="E54" s="16">
        <v>30000</v>
      </c>
      <c r="F54" s="25"/>
    </row>
    <row r="55" spans="1:6" s="8" customFormat="1" x14ac:dyDescent="0.2">
      <c r="A55" s="67">
        <v>40</v>
      </c>
      <c r="B55" s="69" t="s">
        <v>73</v>
      </c>
      <c r="C55" s="5" t="s">
        <v>46</v>
      </c>
      <c r="D55" s="15">
        <f>0.018*0.115*3*E55+4</f>
        <v>190.29999999999998</v>
      </c>
      <c r="E55" s="16">
        <v>30000</v>
      </c>
      <c r="F55" s="25"/>
    </row>
    <row r="56" spans="1:6" s="8" customFormat="1" ht="16" thickBot="1" x14ac:dyDescent="0.25">
      <c r="A56" s="67">
        <v>41</v>
      </c>
      <c r="B56" s="65" t="s">
        <v>37</v>
      </c>
      <c r="C56" s="51" t="s">
        <v>57</v>
      </c>
      <c r="D56" s="52">
        <f>0.018*0.115*4*E56+2</f>
        <v>250.39999999999998</v>
      </c>
      <c r="E56" s="53">
        <v>30000</v>
      </c>
      <c r="F56" s="54"/>
    </row>
    <row r="57" spans="1:6" s="29" customFormat="1" ht="21" thickBot="1" x14ac:dyDescent="0.25">
      <c r="A57" s="111" t="s">
        <v>10</v>
      </c>
      <c r="B57" s="112"/>
      <c r="C57" s="112"/>
      <c r="D57" s="112"/>
      <c r="E57" s="112"/>
      <c r="F57" s="113"/>
    </row>
    <row r="58" spans="1:6" s="8" customFormat="1" ht="16" thickBot="1" x14ac:dyDescent="0.25">
      <c r="A58" s="20">
        <v>42</v>
      </c>
      <c r="B58" s="6" t="s">
        <v>19</v>
      </c>
      <c r="C58" s="6" t="s">
        <v>38</v>
      </c>
      <c r="D58" s="38">
        <f>0.04*0.147*6*E58+18</f>
        <v>900</v>
      </c>
      <c r="E58" s="7">
        <v>25000</v>
      </c>
      <c r="F58" s="39"/>
    </row>
    <row r="59" spans="1:6" s="29" customFormat="1" ht="21" thickBot="1" x14ac:dyDescent="0.25">
      <c r="A59" s="99" t="s">
        <v>11</v>
      </c>
      <c r="B59" s="100"/>
      <c r="C59" s="100"/>
      <c r="D59" s="100"/>
      <c r="E59" s="100"/>
      <c r="F59" s="101"/>
    </row>
    <row r="60" spans="1:6" s="8" customFormat="1" x14ac:dyDescent="0.2">
      <c r="A60" s="32">
        <v>43</v>
      </c>
      <c r="B60" s="5" t="s">
        <v>56</v>
      </c>
      <c r="C60" s="6" t="s">
        <v>53</v>
      </c>
      <c r="D60" s="28">
        <f>0.021*0.135*6*E60+25</f>
        <v>450.25</v>
      </c>
      <c r="E60" s="16">
        <v>25000</v>
      </c>
      <c r="F60" s="27"/>
    </row>
    <row r="61" spans="1:6" s="8" customFormat="1" ht="16" thickBot="1" x14ac:dyDescent="0.25">
      <c r="A61" s="32">
        <v>44</v>
      </c>
      <c r="B61" s="5" t="s">
        <v>85</v>
      </c>
      <c r="C61" s="6" t="s">
        <v>84</v>
      </c>
      <c r="D61" s="28">
        <f>0.021*0.185*6*E61+1+100</f>
        <v>800.30000000000007</v>
      </c>
      <c r="E61" s="16">
        <v>30000</v>
      </c>
      <c r="F61" s="37"/>
    </row>
    <row r="62" spans="1:6" s="29" customFormat="1" ht="21" thickBot="1" x14ac:dyDescent="0.25">
      <c r="A62" s="102" t="s">
        <v>40</v>
      </c>
      <c r="B62" s="103"/>
      <c r="C62" s="103"/>
      <c r="D62" s="103"/>
      <c r="E62" s="103"/>
      <c r="F62" s="104"/>
    </row>
    <row r="63" spans="1:6" s="50" customFormat="1" ht="14" x14ac:dyDescent="0.15">
      <c r="A63" s="18">
        <v>45</v>
      </c>
      <c r="B63" s="9" t="s">
        <v>41</v>
      </c>
      <c r="C63" s="9" t="s">
        <v>47</v>
      </c>
      <c r="D63" s="48">
        <f>0.013*0.09*1*E63+5</f>
        <v>40.099999999999994</v>
      </c>
      <c r="E63" s="11">
        <v>30000</v>
      </c>
      <c r="F63" s="34"/>
    </row>
    <row r="64" spans="1:6" s="50" customFormat="1" ht="14" x14ac:dyDescent="0.15">
      <c r="A64" s="24">
        <v>46</v>
      </c>
      <c r="B64" s="5" t="s">
        <v>41</v>
      </c>
      <c r="C64" s="5" t="s">
        <v>48</v>
      </c>
      <c r="D64" s="28">
        <f>0.013*0.09*1.2*E64+8</f>
        <v>50.11999999999999</v>
      </c>
      <c r="E64" s="16">
        <v>30000</v>
      </c>
      <c r="F64" s="26"/>
    </row>
    <row r="65" spans="1:6" s="50" customFormat="1" ht="14" x14ac:dyDescent="0.15">
      <c r="A65" s="24">
        <v>47</v>
      </c>
      <c r="B65" s="5" t="s">
        <v>41</v>
      </c>
      <c r="C65" s="5" t="s">
        <v>49</v>
      </c>
      <c r="D65" s="28">
        <f>0.013*0.09*1.5*E65+7</f>
        <v>59.649999999999991</v>
      </c>
      <c r="E65" s="16">
        <v>30000</v>
      </c>
      <c r="F65" s="26"/>
    </row>
    <row r="66" spans="1:6" s="50" customFormat="1" ht="14" x14ac:dyDescent="0.15">
      <c r="A66" s="24">
        <v>48</v>
      </c>
      <c r="B66" s="5" t="s">
        <v>41</v>
      </c>
      <c r="C66" s="5" t="s">
        <v>50</v>
      </c>
      <c r="D66" s="28">
        <f>0.013*0.09*1.8*E66+7</f>
        <v>70.179999999999993</v>
      </c>
      <c r="E66" s="16">
        <v>30000</v>
      </c>
      <c r="F66" s="26"/>
    </row>
    <row r="67" spans="1:6" s="50" customFormat="1" ht="14" x14ac:dyDescent="0.15">
      <c r="A67" s="24">
        <v>49</v>
      </c>
      <c r="B67" s="5" t="s">
        <v>41</v>
      </c>
      <c r="C67" s="5" t="s">
        <v>68</v>
      </c>
      <c r="D67" s="28">
        <f>0.013*0.09*2*E67+10</f>
        <v>80.199999999999989</v>
      </c>
      <c r="E67" s="16">
        <v>30000</v>
      </c>
      <c r="F67" s="26"/>
    </row>
    <row r="68" spans="1:6" s="50" customFormat="1" ht="14" x14ac:dyDescent="0.15">
      <c r="A68" s="24">
        <v>50</v>
      </c>
      <c r="B68" s="5" t="s">
        <v>41</v>
      </c>
      <c r="C68" s="5" t="s">
        <v>42</v>
      </c>
      <c r="D68" s="28">
        <f>0.013*0.09*2.2*E68+13</f>
        <v>90.22</v>
      </c>
      <c r="E68" s="16">
        <v>30000</v>
      </c>
      <c r="F68" s="36"/>
    </row>
    <row r="69" spans="1:6" s="50" customFormat="1" ht="14" x14ac:dyDescent="0.15">
      <c r="A69" s="24">
        <v>51</v>
      </c>
      <c r="B69" s="5" t="s">
        <v>41</v>
      </c>
      <c r="C69" s="5" t="s">
        <v>43</v>
      </c>
      <c r="D69" s="28">
        <f>0.013*0.09*2.5*E69+12</f>
        <v>99.749999999999986</v>
      </c>
      <c r="E69" s="16">
        <v>30000</v>
      </c>
      <c r="F69" s="27"/>
    </row>
    <row r="70" spans="1:6" s="50" customFormat="1" ht="14" x14ac:dyDescent="0.15">
      <c r="A70" s="24">
        <v>52</v>
      </c>
      <c r="B70" s="5" t="s">
        <v>41</v>
      </c>
      <c r="C70" s="5" t="s">
        <v>44</v>
      </c>
      <c r="D70" s="28">
        <f>0.013*0.09*2.7*E70+15</f>
        <v>109.77</v>
      </c>
      <c r="E70" s="16">
        <v>30000</v>
      </c>
      <c r="F70" s="27"/>
    </row>
    <row r="71" spans="1:6" s="50" customFormat="1" thickBot="1" x14ac:dyDescent="0.2">
      <c r="A71" s="71">
        <v>53</v>
      </c>
      <c r="B71" s="51" t="s">
        <v>41</v>
      </c>
      <c r="C71" s="51" t="s">
        <v>45</v>
      </c>
      <c r="D71" s="72">
        <f>0.013*0.09*3*E71+15</f>
        <v>120.29999999999998</v>
      </c>
      <c r="E71" s="53">
        <v>30000</v>
      </c>
      <c r="F71" s="73"/>
    </row>
    <row r="72" spans="1:6" x14ac:dyDescent="0.2">
      <c r="A72" s="17"/>
      <c r="B72" s="17"/>
      <c r="F72" s="8"/>
    </row>
    <row r="73" spans="1:6" x14ac:dyDescent="0.2">
      <c r="A73" s="17"/>
      <c r="F73" s="8"/>
    </row>
  </sheetData>
  <mergeCells count="20">
    <mergeCell ref="A31:F31"/>
    <mergeCell ref="A41:F41"/>
    <mergeCell ref="A46:F46"/>
    <mergeCell ref="A59:F59"/>
    <mergeCell ref="A62:F62"/>
    <mergeCell ref="A48:F48"/>
    <mergeCell ref="A50:F50"/>
    <mergeCell ref="A57:F57"/>
    <mergeCell ref="A9:F9"/>
    <mergeCell ref="C1:F1"/>
    <mergeCell ref="C3:F3"/>
    <mergeCell ref="C4:F4"/>
    <mergeCell ref="C5:F5"/>
    <mergeCell ref="A7:A8"/>
    <mergeCell ref="B7:B8"/>
    <mergeCell ref="C7:C8"/>
    <mergeCell ref="D7:D8"/>
    <mergeCell ref="E7:E8"/>
    <mergeCell ref="A6:F6"/>
    <mergeCell ref="F7:F8"/>
  </mergeCells>
  <pageMargins left="0" right="0" top="0.19685039370078741" bottom="0.19685039370078741" header="0" footer="0"/>
  <pageSetup paperSize="9" scale="7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Новый 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Зорина Анна Александровна</dc:creator>
  <cp:lastModifiedBy>93</cp:lastModifiedBy>
  <cp:revision>2</cp:revision>
  <cp:lastPrinted>2025-03-10T09:52:24Z</cp:lastPrinted>
  <dcterms:created xsi:type="dcterms:W3CDTF">2020-08-20T08:11:17Z</dcterms:created>
  <dcterms:modified xsi:type="dcterms:W3CDTF">2025-04-23T09:04:07Z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2025-04-23T09:03:51Z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3f51c427-80b7-41bc-9993-f3b6262f7b27</vt:lpwstr>
  </property>
  <property fmtid="{D5CDD505-2E9C-101B-9397-08002B2CF9AE}" pid="7" name="MSIP_Label_defa4170-0d19-0005-0004-bc88714345d2_ActionId">
    <vt:lpwstr>e747e01c-ea16-44c9-a5ec-a7446cc821ca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50, 3, 0, 1</vt:lpwstr>
  </property>
</Properties>
</file>